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autoCompressPictures="0" defaultThemeVersion="124226"/>
  <bookViews>
    <workbookView xWindow="555" yWindow="555" windowWidth="25035" windowHeight="15240"/>
  </bookViews>
  <sheets>
    <sheet name="SEO Activity ROI" sheetId="2" r:id="rId1"/>
    <sheet name="Compare to Previous Media" sheetId="1" r:id="rId2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G8" i="1"/>
  <c r="G15" i="1"/>
  <c r="H15" i="1"/>
  <c r="I15" i="1"/>
  <c r="J15" i="1"/>
  <c r="K15" i="1"/>
  <c r="L15" i="1"/>
  <c r="M15" i="1"/>
  <c r="B15" i="1"/>
  <c r="N15" i="1"/>
  <c r="B20" i="2"/>
  <c r="J8" i="1"/>
  <c r="H8" i="1"/>
  <c r="I8" i="1"/>
  <c r="K8" i="1"/>
  <c r="L8" i="1"/>
  <c r="M8" i="1"/>
  <c r="N8" i="1"/>
  <c r="B16" i="2"/>
  <c r="B24" i="2"/>
  <c r="B19" i="2"/>
  <c r="B15" i="2"/>
  <c r="B23" i="2"/>
  <c r="J2" i="1"/>
  <c r="D2" i="1"/>
  <c r="G2" i="1"/>
  <c r="I2" i="1"/>
  <c r="K2" i="1"/>
  <c r="L2" i="1"/>
  <c r="M2" i="1"/>
  <c r="J3" i="1"/>
  <c r="D3" i="1"/>
  <c r="G3" i="1"/>
  <c r="I3" i="1"/>
  <c r="K3" i="1"/>
  <c r="L3" i="1"/>
  <c r="M3" i="1"/>
  <c r="J4" i="1"/>
  <c r="D4" i="1"/>
  <c r="G4" i="1"/>
  <c r="I4" i="1"/>
  <c r="K4" i="1"/>
  <c r="L4" i="1"/>
  <c r="M4" i="1"/>
  <c r="J5" i="1"/>
  <c r="D5" i="1"/>
  <c r="G5" i="1"/>
  <c r="I5" i="1"/>
  <c r="K5" i="1"/>
  <c r="L5" i="1"/>
  <c r="M5" i="1"/>
  <c r="J6" i="1"/>
  <c r="D6" i="1"/>
  <c r="G6" i="1"/>
  <c r="I6" i="1"/>
  <c r="K6" i="1"/>
  <c r="L6" i="1"/>
  <c r="M6" i="1"/>
  <c r="J7" i="1"/>
  <c r="G7" i="1"/>
  <c r="I7" i="1"/>
  <c r="K7" i="1"/>
  <c r="L7" i="1"/>
  <c r="M7" i="1"/>
  <c r="M9" i="1"/>
  <c r="M16" i="1"/>
  <c r="L9" i="1"/>
  <c r="L16" i="1"/>
  <c r="B9" i="1"/>
  <c r="B16" i="1"/>
  <c r="N16" i="1"/>
  <c r="N9" i="1"/>
  <c r="N19" i="1"/>
  <c r="M19" i="1"/>
  <c r="L19" i="1"/>
  <c r="K9" i="1"/>
  <c r="K16" i="1"/>
  <c r="K19" i="1"/>
  <c r="I9" i="1"/>
  <c r="I16" i="1"/>
  <c r="G9" i="1"/>
  <c r="G16" i="1"/>
  <c r="H16" i="1"/>
  <c r="H9" i="1"/>
  <c r="H19" i="1"/>
  <c r="I19" i="1"/>
  <c r="G19" i="1"/>
  <c r="B19" i="1"/>
  <c r="N6" i="1"/>
  <c r="D7" i="1"/>
  <c r="E2" i="1"/>
  <c r="E3" i="1"/>
  <c r="E4" i="1"/>
  <c r="E5" i="1"/>
  <c r="E6" i="1"/>
  <c r="N7" i="1"/>
  <c r="N2" i="1"/>
  <c r="N5" i="1"/>
  <c r="N4" i="1"/>
  <c r="N3" i="1"/>
</calcChain>
</file>

<file path=xl/comments1.xml><?xml version="1.0" encoding="utf-8"?>
<comments xmlns="http://schemas.openxmlformats.org/spreadsheetml/2006/main">
  <authors>
    <author>Author</author>
  </authors>
  <commentList>
    <comment ref="A6" authorId="0">
      <text>
        <r>
          <rPr>
            <b/>
            <sz val="9"/>
            <color indexed="81"/>
            <rFont val="Calibri"/>
            <family val="2"/>
          </rPr>
          <t xml:space="preserve"># of unique visitors to your Website generated from free web traffic sent to your website/blog from targeted keywords when searching for content on using a search engine. </t>
        </r>
      </text>
    </comment>
    <comment ref="A7" authorId="0">
      <text>
        <r>
          <rPr>
            <b/>
            <sz val="9"/>
            <color indexed="81"/>
            <rFont val="Calibri"/>
            <family val="2"/>
          </rPr>
          <t xml:space="preserve">Target Increase in Organic Traffic You Expect To See From These Activites
</t>
        </r>
      </text>
    </comment>
    <comment ref="A9" authorId="0">
      <text>
        <r>
          <rPr>
            <b/>
            <sz val="9"/>
            <color indexed="81"/>
            <rFont val="Calibri"/>
            <family val="2"/>
          </rPr>
          <t>% of Website Visitors Who End Up Buying From You</t>
        </r>
      </text>
    </comment>
    <comment ref="A10" authorId="0">
      <text>
        <r>
          <rPr>
            <b/>
            <sz val="9"/>
            <color indexed="81"/>
            <rFont val="Calibri"/>
            <family val="2"/>
          </rPr>
          <t>These rates vary depending on your industry and company business model. However, generally a 5-8% Conversion Rate is generally considered good.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2" authorId="0">
      <text>
        <r>
          <rPr>
            <b/>
            <sz val="9"/>
            <color indexed="81"/>
            <rFont val="Calibri"/>
            <family val="2"/>
          </rPr>
          <t>Budgets May Vary But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A1" authorId="0">
      <text>
        <r>
          <rPr>
            <sz val="9"/>
            <color indexed="81"/>
            <rFont val="Calibri"/>
            <family val="2"/>
          </rPr>
          <t xml:space="preserve">
</t>
        </r>
      </text>
    </comment>
    <comment ref="H7" authorId="0">
      <text>
        <r>
          <rPr>
            <sz val="9"/>
            <color indexed="81"/>
            <rFont val="Calibri"/>
            <family val="2"/>
          </rPr>
          <t xml:space="preserve">Note any increase in Conversion of SEO will also benefit PPC Conversion %.
</t>
        </r>
      </text>
    </comment>
  </commentList>
</comments>
</file>

<file path=xl/sharedStrings.xml><?xml version="1.0" encoding="utf-8"?>
<sst xmlns="http://schemas.openxmlformats.org/spreadsheetml/2006/main" count="45" uniqueCount="41">
  <si>
    <t>Radio</t>
  </si>
  <si>
    <t>Television</t>
  </si>
  <si>
    <t>Print Space Ads</t>
  </si>
  <si>
    <t>Billboard Advertising</t>
  </si>
  <si>
    <t>Reach</t>
  </si>
  <si>
    <t>Response %</t>
  </si>
  <si>
    <t>Conversion #</t>
  </si>
  <si>
    <t>Conversion %</t>
  </si>
  <si>
    <t>Mo. Budget</t>
  </si>
  <si>
    <t>CPM</t>
  </si>
  <si>
    <t>Direct Mail</t>
  </si>
  <si>
    <t>Average Order Size</t>
  </si>
  <si>
    <t>COGS</t>
  </si>
  <si>
    <t>Response #</t>
  </si>
  <si>
    <t>Profit</t>
  </si>
  <si>
    <t>ROI</t>
  </si>
  <si>
    <t>Pay Per Click</t>
  </si>
  <si>
    <t>CPR</t>
  </si>
  <si>
    <t>Revenue</t>
  </si>
  <si>
    <t>Avg. Order</t>
  </si>
  <si>
    <t>Cost of Goods Sold %</t>
  </si>
  <si>
    <t>Target % Lift From SEO Activites</t>
  </si>
  <si>
    <t>Current Conversion Rate</t>
  </si>
  <si>
    <t>Target Conversion %</t>
  </si>
  <si>
    <t>Enter Values for Your Company in the Yellow Fields Below</t>
  </si>
  <si>
    <t>Monthly Budget for SEO Activities</t>
  </si>
  <si>
    <t>Current Organic Traffic Per Mo. Before SEO</t>
  </si>
  <si>
    <t>Return on Investment</t>
  </si>
  <si>
    <t>Media</t>
  </si>
  <si>
    <t>You may wish to change the details for your specific business if you know values to be different.</t>
  </si>
  <si>
    <t>Fill out specific budget information for your business in the yellow highlted fields below.</t>
  </si>
  <si>
    <t xml:space="preserve">We've filled in preliminary information for response %s and CPMs (highlighted in tan) based on available information collected from local and national advertisers. </t>
  </si>
  <si>
    <t>Organic Traffic</t>
  </si>
  <si>
    <t>Organic Traffic with SEO</t>
  </si>
  <si>
    <t>Net Profit</t>
  </si>
  <si>
    <t>Pre-SEO Activities</t>
  </si>
  <si>
    <t>Post-SEO Activities</t>
  </si>
  <si>
    <t>Pre-SEO Activity Totals</t>
  </si>
  <si>
    <t>Post-SEO Activity Totals</t>
  </si>
  <si>
    <t>Increase (Decrease) with SEO Investment</t>
  </si>
  <si>
    <t>Net Increase with SEO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</si>
</sst>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_(&quot;$&quot;* #,##0_);_(&quot;$&quot;* \(#,##0\);_(&quot;$&quot;* &quot;-&quot;??_);_(@_)"/>
    <numFmt numFmtId="167" formatCode="_(* #,##0_);_(* \(#,##0\);_(* &quot;-&quot;?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i/>
      <sz val="11"/>
      <color theme="1"/>
      <name val="Calibri"/>
      <scheme val="minor"/>
    </font>
    <font>
      <b/>
      <i/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1"/>
      <color rgb="FF0000FF"/>
      <name val="Calibri"/>
      <scheme val="minor"/>
    </font>
    <font>
      <b/>
      <sz val="13"/>
      <color rgb="FF0000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43" fontId="0" fillId="0" borderId="0" xfId="0" applyNumberFormat="1"/>
    <xf numFmtId="166" fontId="0" fillId="0" borderId="0" xfId="2" applyNumberFormat="1" applyFont="1"/>
    <xf numFmtId="6" fontId="0" fillId="0" borderId="0" xfId="0" applyNumberFormat="1"/>
    <xf numFmtId="9" fontId="0" fillId="0" borderId="0" xfId="3" applyFont="1"/>
    <xf numFmtId="8" fontId="0" fillId="0" borderId="0" xfId="0" applyNumberFormat="1"/>
    <xf numFmtId="44" fontId="0" fillId="0" borderId="0" xfId="0" applyNumberFormat="1"/>
    <xf numFmtId="44" fontId="0" fillId="0" borderId="0" xfId="2" applyNumberFormat="1" applyFont="1"/>
    <xf numFmtId="9" fontId="0" fillId="0" borderId="0" xfId="0" applyNumberFormat="1"/>
    <xf numFmtId="0" fontId="7" fillId="0" borderId="0" xfId="0" applyFont="1" applyAlignment="1">
      <alignment wrapText="1"/>
    </xf>
    <xf numFmtId="0" fontId="0" fillId="2" borderId="1" xfId="0" applyFill="1" applyBorder="1"/>
    <xf numFmtId="0" fontId="8" fillId="0" borderId="0" xfId="0" applyFont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166" fontId="0" fillId="2" borderId="1" xfId="2" applyNumberFormat="1" applyFont="1" applyFill="1" applyBorder="1" applyProtection="1">
      <protection locked="0"/>
    </xf>
    <xf numFmtId="0" fontId="6" fillId="0" borderId="0" xfId="0" applyFont="1"/>
    <xf numFmtId="0" fontId="0" fillId="0" borderId="2" xfId="0" applyBorder="1"/>
    <xf numFmtId="6" fontId="0" fillId="0" borderId="2" xfId="0" applyNumberFormat="1" applyBorder="1"/>
    <xf numFmtId="9" fontId="0" fillId="0" borderId="2" xfId="3" applyFont="1" applyBorder="1"/>
    <xf numFmtId="44" fontId="0" fillId="0" borderId="0" xfId="2" applyFont="1" applyBorder="1"/>
    <xf numFmtId="164" fontId="0" fillId="0" borderId="0" xfId="0" applyNumberFormat="1" applyBorder="1"/>
    <xf numFmtId="167" fontId="0" fillId="0" borderId="0" xfId="0" applyNumberFormat="1" applyBorder="1"/>
    <xf numFmtId="0" fontId="0" fillId="0" borderId="0" xfId="0" applyBorder="1"/>
    <xf numFmtId="6" fontId="0" fillId="0" borderId="0" xfId="0" applyNumberFormat="1" applyBorder="1"/>
    <xf numFmtId="9" fontId="0" fillId="0" borderId="0" xfId="3" applyFont="1" applyBorder="1"/>
    <xf numFmtId="0" fontId="0" fillId="4" borderId="0" xfId="0" applyFill="1"/>
    <xf numFmtId="0" fontId="0" fillId="0" borderId="0" xfId="0" applyAlignment="1">
      <alignment horizontal="left" indent="1"/>
    </xf>
    <xf numFmtId="44" fontId="0" fillId="2" borderId="3" xfId="2" applyNumberFormat="1" applyFont="1" applyFill="1" applyBorder="1" applyProtection="1">
      <protection locked="0"/>
    </xf>
    <xf numFmtId="165" fontId="0" fillId="3" borderId="1" xfId="3" applyNumberFormat="1" applyFont="1" applyFill="1" applyBorder="1" applyProtection="1">
      <protection locked="0"/>
    </xf>
    <xf numFmtId="165" fontId="0" fillId="3" borderId="1" xfId="3" applyNumberFormat="1" applyFont="1" applyFill="1" applyBorder="1" applyAlignment="1" applyProtection="1">
      <alignment horizontal="right"/>
      <protection locked="0"/>
    </xf>
    <xf numFmtId="166" fontId="0" fillId="0" borderId="2" xfId="2" applyNumberFormat="1" applyFont="1" applyBorder="1"/>
    <xf numFmtId="43" fontId="0" fillId="4" borderId="2" xfId="0" applyNumberFormat="1" applyFill="1" applyBorder="1"/>
    <xf numFmtId="0" fontId="0" fillId="4" borderId="2" xfId="0" applyFill="1" applyBorder="1"/>
    <xf numFmtId="9" fontId="0" fillId="0" borderId="2" xfId="0" applyNumberFormat="1" applyBorder="1"/>
    <xf numFmtId="0" fontId="9" fillId="0" borderId="0" xfId="0" applyFont="1"/>
    <xf numFmtId="164" fontId="9" fillId="0" borderId="0" xfId="1" applyNumberFormat="1" applyFont="1"/>
    <xf numFmtId="164" fontId="0" fillId="0" borderId="2" xfId="1" applyNumberFormat="1" applyFont="1" applyBorder="1"/>
    <xf numFmtId="0" fontId="10" fillId="0" borderId="3" xfId="0" applyFont="1" applyBorder="1" applyAlignment="1">
      <alignment horizontal="center" wrapText="1"/>
    </xf>
    <xf numFmtId="166" fontId="10" fillId="0" borderId="5" xfId="0" applyNumberFormat="1" applyFont="1" applyBorder="1"/>
    <xf numFmtId="0" fontId="10" fillId="0" borderId="5" xfId="0" applyFont="1" applyBorder="1"/>
    <xf numFmtId="164" fontId="10" fillId="0" borderId="5" xfId="1" applyNumberFormat="1" applyFont="1" applyBorder="1"/>
    <xf numFmtId="9" fontId="10" fillId="0" borderId="5" xfId="0" applyNumberFormat="1" applyFont="1" applyBorder="1"/>
    <xf numFmtId="9" fontId="10" fillId="0" borderId="6" xfId="0" applyNumberFormat="1" applyFont="1" applyBorder="1"/>
    <xf numFmtId="0" fontId="0" fillId="3" borderId="1" xfId="0" applyFill="1" applyBorder="1"/>
    <xf numFmtId="0" fontId="9" fillId="0" borderId="4" xfId="0" applyFont="1" applyBorder="1"/>
    <xf numFmtId="166" fontId="9" fillId="0" borderId="4" xfId="0" applyNumberFormat="1" applyFont="1" applyBorder="1"/>
    <xf numFmtId="164" fontId="9" fillId="0" borderId="4" xfId="1" applyNumberFormat="1" applyFont="1" applyBorder="1"/>
    <xf numFmtId="9" fontId="9" fillId="0" borderId="4" xfId="3" applyFont="1" applyBorder="1"/>
    <xf numFmtId="164" fontId="9" fillId="0" borderId="4" xfId="0" applyNumberFormat="1" applyFont="1" applyBorder="1"/>
    <xf numFmtId="166" fontId="9" fillId="0" borderId="0" xfId="2" applyNumberFormat="1" applyFont="1"/>
    <xf numFmtId="164" fontId="9" fillId="0" borderId="0" xfId="0" applyNumberFormat="1" applyFont="1"/>
    <xf numFmtId="44" fontId="9" fillId="0" borderId="0" xfId="0" applyNumberFormat="1" applyFont="1"/>
    <xf numFmtId="9" fontId="9" fillId="0" borderId="0" xfId="3" applyFont="1"/>
    <xf numFmtId="9" fontId="9" fillId="0" borderId="0" xfId="3" applyFont="1" applyBorder="1"/>
    <xf numFmtId="9" fontId="0" fillId="2" borderId="1" xfId="3" applyFont="1" applyFill="1" applyBorder="1" applyProtection="1">
      <protection locked="0"/>
    </xf>
    <xf numFmtId="44" fontId="0" fillId="3" borderId="1" xfId="2" applyFont="1" applyFill="1" applyBorder="1" applyProtection="1">
      <protection locked="0"/>
    </xf>
    <xf numFmtId="44" fontId="0" fillId="3" borderId="1" xfId="2" applyFont="1" applyFill="1" applyBorder="1" applyAlignment="1" applyProtection="1">
      <alignment horizontal="left"/>
      <protection locked="0"/>
    </xf>
    <xf numFmtId="6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9" fontId="0" fillId="2" borderId="1" xfId="0" applyNumberFormat="1" applyFill="1" applyBorder="1" applyProtection="1">
      <protection locked="0"/>
    </xf>
  </cellXfs>
  <cellStyles count="68">
    <cellStyle name="Comma" xfId="1" builtinId="3"/>
    <cellStyle name="Currency" xfId="2" builtinId="4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B24"/>
  <sheetViews>
    <sheetView tabSelected="1" zoomScale="150" zoomScaleNormal="150" zoomScalePageLayoutView="150" workbookViewId="0">
      <selection activeCell="B12" sqref="B12"/>
    </sheetView>
  </sheetViews>
  <sheetFormatPr defaultColWidth="8.85546875" defaultRowHeight="15" x14ac:dyDescent="0.25"/>
  <cols>
    <col min="1" max="1" width="39.42578125" bestFit="1" customWidth="1"/>
    <col min="2" max="2" width="11" bestFit="1" customWidth="1"/>
  </cols>
  <sheetData>
    <row r="1" spans="1:2" ht="30" x14ac:dyDescent="0.25">
      <c r="A1" s="11" t="s">
        <v>24</v>
      </c>
    </row>
    <row r="3" spans="1:2" x14ac:dyDescent="0.25">
      <c r="A3" t="s">
        <v>11</v>
      </c>
      <c r="B3" s="59">
        <v>150</v>
      </c>
    </row>
    <row r="4" spans="1:2" x14ac:dyDescent="0.25">
      <c r="A4" t="s">
        <v>20</v>
      </c>
      <c r="B4" s="56">
        <v>0.18</v>
      </c>
    </row>
    <row r="5" spans="1:2" x14ac:dyDescent="0.25">
      <c r="B5" s="60"/>
    </row>
    <row r="6" spans="1:2" x14ac:dyDescent="0.25">
      <c r="A6" t="s">
        <v>26</v>
      </c>
      <c r="B6" s="61">
        <v>1000</v>
      </c>
    </row>
    <row r="7" spans="1:2" x14ac:dyDescent="0.25">
      <c r="A7" t="s">
        <v>21</v>
      </c>
      <c r="B7" s="62">
        <v>1</v>
      </c>
    </row>
    <row r="8" spans="1:2" x14ac:dyDescent="0.25">
      <c r="B8" s="60"/>
    </row>
    <row r="9" spans="1:2" x14ac:dyDescent="0.25">
      <c r="A9" t="s">
        <v>22</v>
      </c>
      <c r="B9" s="62">
        <v>0.03</v>
      </c>
    </row>
    <row r="10" spans="1:2" x14ac:dyDescent="0.25">
      <c r="A10" t="s">
        <v>23</v>
      </c>
      <c r="B10" s="62">
        <v>0.08</v>
      </c>
    </row>
    <row r="11" spans="1:2" x14ac:dyDescent="0.25">
      <c r="B11" s="60"/>
    </row>
    <row r="12" spans="1:2" x14ac:dyDescent="0.25">
      <c r="A12" t="s">
        <v>25</v>
      </c>
      <c r="B12" s="16">
        <v>500</v>
      </c>
    </row>
    <row r="14" spans="1:2" x14ac:dyDescent="0.25">
      <c r="A14" s="13" t="s">
        <v>35</v>
      </c>
    </row>
    <row r="15" spans="1:2" x14ac:dyDescent="0.25">
      <c r="A15" s="28" t="s">
        <v>34</v>
      </c>
      <c r="B15" s="5">
        <f>'Compare to Previous Media'!M8</f>
        <v>2690</v>
      </c>
    </row>
    <row r="16" spans="1:2" x14ac:dyDescent="0.25">
      <c r="A16" s="28" t="s">
        <v>27</v>
      </c>
      <c r="B16" s="10">
        <f>'Compare to Previous Media'!N8</f>
        <v>3.3209876543209877</v>
      </c>
    </row>
    <row r="18" spans="1:2" x14ac:dyDescent="0.25">
      <c r="A18" s="13" t="s">
        <v>36</v>
      </c>
    </row>
    <row r="19" spans="1:2" x14ac:dyDescent="0.25">
      <c r="A19" s="28" t="s">
        <v>34</v>
      </c>
      <c r="B19" s="5">
        <f>'Compare to Previous Media'!M15</f>
        <v>19679</v>
      </c>
    </row>
    <row r="20" spans="1:2" x14ac:dyDescent="0.25">
      <c r="A20" s="28" t="s">
        <v>27</v>
      </c>
      <c r="B20" s="10">
        <f>'Compare to Previous Media'!N15</f>
        <v>4.0827800829875516</v>
      </c>
    </row>
    <row r="22" spans="1:2" x14ac:dyDescent="0.25">
      <c r="A22" s="13" t="s">
        <v>40</v>
      </c>
    </row>
    <row r="23" spans="1:2" x14ac:dyDescent="0.25">
      <c r="A23" s="28" t="s">
        <v>34</v>
      </c>
      <c r="B23" s="5">
        <f>B19-B15</f>
        <v>16989</v>
      </c>
    </row>
    <row r="24" spans="1:2" x14ac:dyDescent="0.25">
      <c r="A24" s="28" t="s">
        <v>27</v>
      </c>
      <c r="B24" s="10">
        <f>B20-B16</f>
        <v>0.76179242866656383</v>
      </c>
    </row>
  </sheetData>
  <sheetProtection password="EBE4" sheet="1" objects="1" scenarios="1"/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008000"/>
  </sheetPr>
  <dimension ref="A1:O26"/>
  <sheetViews>
    <sheetView zoomScale="125" zoomScaleNormal="125" zoomScalePageLayoutView="125" workbookViewId="0">
      <selection activeCell="J7" sqref="J7"/>
    </sheetView>
  </sheetViews>
  <sheetFormatPr defaultColWidth="8.85546875" defaultRowHeight="15" x14ac:dyDescent="0.25"/>
  <cols>
    <col min="1" max="1" width="25.85546875" bestFit="1" customWidth="1"/>
    <col min="2" max="2" width="11.42578125" bestFit="1" customWidth="1"/>
    <col min="3" max="3" width="9" bestFit="1" customWidth="1"/>
    <col min="4" max="4" width="10.7109375" customWidth="1"/>
    <col min="5" max="5" width="8.42578125" customWidth="1"/>
    <col min="6" max="6" width="11.5703125" bestFit="1" customWidth="1"/>
    <col min="7" max="7" width="11" bestFit="1" customWidth="1"/>
    <col min="8" max="8" width="13.140625" bestFit="1" customWidth="1"/>
    <col min="9" max="9" width="12.42578125" bestFit="1" customWidth="1"/>
    <col min="10" max="10" width="10.42578125" bestFit="1" customWidth="1"/>
    <col min="11" max="11" width="11" bestFit="1" customWidth="1"/>
    <col min="12" max="12" width="9.85546875" bestFit="1" customWidth="1"/>
    <col min="13" max="13" width="11" bestFit="1" customWidth="1"/>
    <col min="14" max="14" width="5.5703125" bestFit="1" customWidth="1"/>
    <col min="15" max="15" width="10.42578125" bestFit="1" customWidth="1"/>
  </cols>
  <sheetData>
    <row r="1" spans="1:15" s="14" customFormat="1" x14ac:dyDescent="0.25">
      <c r="A1" s="14" t="s">
        <v>28</v>
      </c>
      <c r="B1" s="14" t="s">
        <v>8</v>
      </c>
      <c r="C1" s="15" t="s">
        <v>9</v>
      </c>
      <c r="D1" s="14" t="s">
        <v>4</v>
      </c>
      <c r="E1" s="14" t="s">
        <v>17</v>
      </c>
      <c r="F1" s="14" t="s">
        <v>5</v>
      </c>
      <c r="G1" s="14" t="s">
        <v>13</v>
      </c>
      <c r="H1" s="14" t="s">
        <v>7</v>
      </c>
      <c r="I1" s="14" t="s">
        <v>6</v>
      </c>
      <c r="J1" s="14" t="s">
        <v>19</v>
      </c>
      <c r="K1" s="14" t="s">
        <v>18</v>
      </c>
      <c r="L1" s="14" t="s">
        <v>12</v>
      </c>
      <c r="M1" s="14" t="s">
        <v>14</v>
      </c>
      <c r="N1" s="14" t="s">
        <v>15</v>
      </c>
    </row>
    <row r="2" spans="1:15" x14ac:dyDescent="0.25">
      <c r="A2" t="s">
        <v>0</v>
      </c>
      <c r="B2" s="16">
        <v>3000</v>
      </c>
      <c r="C2" s="57">
        <v>2.8</v>
      </c>
      <c r="D2" s="1">
        <f>B2/C2*1000</f>
        <v>1071428.5714285716</v>
      </c>
      <c r="E2" s="9">
        <f>B2/G2</f>
        <v>11.194029850746269</v>
      </c>
      <c r="F2" s="30">
        <v>2.5000000000000001E-4</v>
      </c>
      <c r="G2" s="2">
        <f>ROUND(F2*D2,0)</f>
        <v>268</v>
      </c>
      <c r="H2" s="56">
        <v>0.33</v>
      </c>
      <c r="I2">
        <f>ROUND(H2*G2,0)</f>
        <v>88</v>
      </c>
      <c r="J2" s="5">
        <f>'SEO Activity ROI'!B$3</f>
        <v>150</v>
      </c>
      <c r="K2" s="5">
        <f>J2*I2</f>
        <v>13200</v>
      </c>
      <c r="L2" s="5">
        <f>K2*'SEO Activity ROI'!B$4</f>
        <v>2376</v>
      </c>
      <c r="M2" s="5">
        <f>K2-L2-B2</f>
        <v>7824</v>
      </c>
      <c r="N2" s="6">
        <f>M2/(L2+B2)</f>
        <v>1.4553571428571428</v>
      </c>
      <c r="O2" s="8"/>
    </row>
    <row r="3" spans="1:15" x14ac:dyDescent="0.25">
      <c r="A3" t="s">
        <v>1</v>
      </c>
      <c r="B3" s="16">
        <v>11800</v>
      </c>
      <c r="C3" s="57">
        <v>3.25</v>
      </c>
      <c r="D3" s="1">
        <f>B3/C3*1000</f>
        <v>3630769.230769231</v>
      </c>
      <c r="E3" s="9">
        <f>B3/G3</f>
        <v>12.995594713656388</v>
      </c>
      <c r="F3" s="30">
        <v>2.5000000000000001E-4</v>
      </c>
      <c r="G3" s="2">
        <f t="shared" ref="G3:G6" si="0">ROUND(F3*D3,0)</f>
        <v>908</v>
      </c>
      <c r="H3" s="56">
        <v>0.33</v>
      </c>
      <c r="I3">
        <f t="shared" ref="I3:I5" si="1">ROUND(H3*G3,0)</f>
        <v>300</v>
      </c>
      <c r="J3" s="5">
        <f>'SEO Activity ROI'!B$3</f>
        <v>150</v>
      </c>
      <c r="K3" s="5">
        <f t="shared" ref="K3:K7" si="2">J3*I3</f>
        <v>45000</v>
      </c>
      <c r="L3" s="5">
        <f>K3*'SEO Activity ROI'!B$4</f>
        <v>8100</v>
      </c>
      <c r="M3" s="5">
        <f t="shared" ref="M3:M7" si="3">K3-L3-B3</f>
        <v>25100</v>
      </c>
      <c r="N3" s="6">
        <f t="shared" ref="N3:N5" si="4">M3/(L3+B3)</f>
        <v>1.2613065326633166</v>
      </c>
    </row>
    <row r="4" spans="1:15" x14ac:dyDescent="0.25">
      <c r="A4" t="s">
        <v>2</v>
      </c>
      <c r="B4" s="16">
        <v>5000</v>
      </c>
      <c r="C4" s="57">
        <v>7.5</v>
      </c>
      <c r="D4" s="1">
        <f>B4/C4*1000</f>
        <v>666666.66666666663</v>
      </c>
      <c r="E4" s="9">
        <f>B4/G4</f>
        <v>6.0024009603841533</v>
      </c>
      <c r="F4" s="30">
        <v>1.25E-3</v>
      </c>
      <c r="G4" s="2">
        <f t="shared" si="0"/>
        <v>833</v>
      </c>
      <c r="H4" s="56">
        <v>0.33</v>
      </c>
      <c r="I4">
        <f t="shared" si="1"/>
        <v>275</v>
      </c>
      <c r="J4" s="5">
        <f>'SEO Activity ROI'!B$3</f>
        <v>150</v>
      </c>
      <c r="K4" s="5">
        <f t="shared" si="2"/>
        <v>41250</v>
      </c>
      <c r="L4" s="5">
        <f>K4*'SEO Activity ROI'!B$4</f>
        <v>7425</v>
      </c>
      <c r="M4" s="5">
        <f t="shared" si="3"/>
        <v>28825</v>
      </c>
      <c r="N4" s="6">
        <f t="shared" si="4"/>
        <v>2.3199195171026159</v>
      </c>
    </row>
    <row r="5" spans="1:15" x14ac:dyDescent="0.25">
      <c r="A5" t="s">
        <v>3</v>
      </c>
      <c r="B5" s="16">
        <v>5000</v>
      </c>
      <c r="C5" s="57">
        <v>2.7</v>
      </c>
      <c r="D5" s="1">
        <f>B5/C5*1000</f>
        <v>1851851.8518518517</v>
      </c>
      <c r="E5" s="9">
        <f>B5/G5</f>
        <v>10.799136069114471</v>
      </c>
      <c r="F5" s="30">
        <v>2.5000000000000001E-4</v>
      </c>
      <c r="G5" s="2">
        <f t="shared" si="0"/>
        <v>463</v>
      </c>
      <c r="H5" s="56">
        <v>0.33</v>
      </c>
      <c r="I5">
        <f t="shared" si="1"/>
        <v>153</v>
      </c>
      <c r="J5" s="5">
        <f>'SEO Activity ROI'!B$3</f>
        <v>150</v>
      </c>
      <c r="K5" s="5">
        <f t="shared" si="2"/>
        <v>22950</v>
      </c>
      <c r="L5" s="5">
        <f>K5*'SEO Activity ROI'!B$4</f>
        <v>4131</v>
      </c>
      <c r="M5" s="5">
        <f t="shared" si="3"/>
        <v>13819</v>
      </c>
      <c r="N5" s="6">
        <f t="shared" si="4"/>
        <v>1.5134158361625232</v>
      </c>
    </row>
    <row r="6" spans="1:15" x14ac:dyDescent="0.25">
      <c r="A6" t="s">
        <v>10</v>
      </c>
      <c r="B6" s="16">
        <v>8000</v>
      </c>
      <c r="C6" s="58">
        <v>360</v>
      </c>
      <c r="D6" s="1">
        <f>B6/C6*1000</f>
        <v>22222.222222222223</v>
      </c>
      <c r="E6" s="9">
        <f>B6/G6</f>
        <v>24.024024024024023</v>
      </c>
      <c r="F6" s="30">
        <v>1.4999999999999999E-2</v>
      </c>
      <c r="G6" s="2">
        <f t="shared" si="0"/>
        <v>333</v>
      </c>
      <c r="H6" s="56">
        <v>0.5</v>
      </c>
      <c r="I6">
        <f>ROUND(H6*G6,0)</f>
        <v>167</v>
      </c>
      <c r="J6" s="5">
        <f>'SEO Activity ROI'!B$3</f>
        <v>150</v>
      </c>
      <c r="K6" s="5">
        <f t="shared" si="2"/>
        <v>25050</v>
      </c>
      <c r="L6" s="5">
        <f>K6*'SEO Activity ROI'!B$4</f>
        <v>4509</v>
      </c>
      <c r="M6" s="5">
        <f t="shared" si="3"/>
        <v>12541</v>
      </c>
      <c r="N6" s="6">
        <f>M6/(L6+B6)</f>
        <v>1.0025581581261491</v>
      </c>
    </row>
    <row r="7" spans="1:15" x14ac:dyDescent="0.25">
      <c r="A7" t="s">
        <v>16</v>
      </c>
      <c r="B7" s="16">
        <v>1200</v>
      </c>
      <c r="C7" s="21">
        <f>D7/B7</f>
        <v>66.666666666666671</v>
      </c>
      <c r="D7" s="22">
        <f>B7/F7</f>
        <v>80000</v>
      </c>
      <c r="E7" s="29">
        <v>2.5</v>
      </c>
      <c r="F7" s="31">
        <v>1.4999999999999999E-2</v>
      </c>
      <c r="G7" s="23">
        <f>B7/E7</f>
        <v>480</v>
      </c>
      <c r="H7" s="56">
        <v>0.05</v>
      </c>
      <c r="I7" s="24">
        <f>ROUND(H7*G7,0)</f>
        <v>24</v>
      </c>
      <c r="J7" s="25">
        <f>'SEO Activity ROI'!B$3</f>
        <v>150</v>
      </c>
      <c r="K7" s="25">
        <f t="shared" si="2"/>
        <v>3600</v>
      </c>
      <c r="L7" s="25">
        <f>K7*'SEO Activity ROI'!B$4</f>
        <v>648</v>
      </c>
      <c r="M7" s="25">
        <f t="shared" si="3"/>
        <v>1752</v>
      </c>
      <c r="N7" s="26">
        <f>M7/(L7+B7)</f>
        <v>0.94805194805194803</v>
      </c>
    </row>
    <row r="8" spans="1:15" x14ac:dyDescent="0.25">
      <c r="A8" s="18" t="s">
        <v>32</v>
      </c>
      <c r="B8" s="32">
        <v>0</v>
      </c>
      <c r="C8" s="33"/>
      <c r="D8" s="34"/>
      <c r="E8" s="34"/>
      <c r="F8" s="34"/>
      <c r="G8" s="18">
        <f>'SEO Activity ROI'!B6</f>
        <v>1000</v>
      </c>
      <c r="H8" s="35">
        <f>'SEO Activity ROI'!B9</f>
        <v>0.03</v>
      </c>
      <c r="I8" s="18">
        <f>ROUND(H8*G8,0)</f>
        <v>30</v>
      </c>
      <c r="J8" s="19">
        <f>'SEO Activity ROI'!B$3</f>
        <v>150</v>
      </c>
      <c r="K8" s="19">
        <f t="shared" ref="K8" si="5">J8*I8</f>
        <v>4500</v>
      </c>
      <c r="L8" s="19">
        <f>K8*'SEO Activity ROI'!B$4</f>
        <v>810</v>
      </c>
      <c r="M8" s="19">
        <f>K8-L8-'SEO Activity ROI'!B6</f>
        <v>2690</v>
      </c>
      <c r="N8" s="20">
        <f>M8/(L8+B8)</f>
        <v>3.3209876543209877</v>
      </c>
    </row>
    <row r="9" spans="1:15" s="13" customFormat="1" x14ac:dyDescent="0.25">
      <c r="A9" s="36" t="s">
        <v>37</v>
      </c>
      <c r="B9" s="51">
        <f>SUM(B2:B8)</f>
        <v>34000</v>
      </c>
      <c r="C9" s="36"/>
      <c r="D9" s="52"/>
      <c r="E9" s="53"/>
      <c r="F9" s="36"/>
      <c r="G9" s="37">
        <f>SUM(G2:G8)</f>
        <v>4285</v>
      </c>
      <c r="H9" s="54">
        <f>I9/G9</f>
        <v>0.24200700116686114</v>
      </c>
      <c r="I9" s="37">
        <f>SUM(I2:I8)</f>
        <v>1037</v>
      </c>
      <c r="J9" s="36"/>
      <c r="K9" s="51">
        <f>SUM(K2:K8)</f>
        <v>155550</v>
      </c>
      <c r="L9" s="51">
        <f t="shared" ref="L9" si="6">SUM(L2:L8)</f>
        <v>27999</v>
      </c>
      <c r="M9" s="51">
        <f>SUM(M2:M8)</f>
        <v>92551</v>
      </c>
      <c r="N9" s="55">
        <f>M9/(L9+B9)</f>
        <v>1.4927821416474458</v>
      </c>
    </row>
    <row r="10" spans="1:15" x14ac:dyDescent="0.25">
      <c r="B10" s="4"/>
      <c r="D10" s="3"/>
      <c r="K10" s="4"/>
      <c r="L10" s="4"/>
      <c r="M10" s="4"/>
      <c r="N10" s="6"/>
    </row>
    <row r="15" spans="1:15" x14ac:dyDescent="0.25">
      <c r="A15" t="s">
        <v>33</v>
      </c>
      <c r="B15" s="4">
        <f>'SEO Activity ROI'!B12</f>
        <v>500</v>
      </c>
      <c r="C15" s="27"/>
      <c r="D15" s="27"/>
      <c r="E15" s="27"/>
      <c r="F15" s="27"/>
      <c r="G15">
        <f>(G8*'SEO Activity ROI'!B7)+G8</f>
        <v>2000</v>
      </c>
      <c r="H15" s="10">
        <f>'SEO Activity ROI'!B10</f>
        <v>0.08</v>
      </c>
      <c r="I15">
        <f>ROUND(H15*G15,0)</f>
        <v>160</v>
      </c>
      <c r="J15" s="5">
        <f>'SEO Activity ROI'!B$3</f>
        <v>150</v>
      </c>
      <c r="K15" s="5">
        <f>J15*I15</f>
        <v>24000</v>
      </c>
      <c r="L15" s="7">
        <f>K15*'SEO Activity ROI'!B$4</f>
        <v>4320</v>
      </c>
      <c r="M15" s="5">
        <f>K15-L15-'SEO Activity ROI'!B7</f>
        <v>19679</v>
      </c>
      <c r="N15" s="26">
        <f>M15/(L15+B15)</f>
        <v>4.0827800829875516</v>
      </c>
      <c r="O15" s="7"/>
    </row>
    <row r="16" spans="1:15" x14ac:dyDescent="0.25">
      <c r="A16" s="46" t="s">
        <v>38</v>
      </c>
      <c r="B16" s="47">
        <f>B15+B9-B8</f>
        <v>34500</v>
      </c>
      <c r="C16" s="46"/>
      <c r="D16" s="46"/>
      <c r="E16" s="46"/>
      <c r="F16" s="46"/>
      <c r="G16" s="48">
        <f>G15+G9-G8</f>
        <v>5285</v>
      </c>
      <c r="H16" s="49">
        <f>I16/G16</f>
        <v>0.22081362346263009</v>
      </c>
      <c r="I16" s="50">
        <f>I9-I8+I15</f>
        <v>1167</v>
      </c>
      <c r="J16" s="46"/>
      <c r="K16" s="47">
        <f>K15+K9-K8</f>
        <v>175050</v>
      </c>
      <c r="L16" s="47">
        <f>L15+L9-L8</f>
        <v>31509</v>
      </c>
      <c r="M16" s="47">
        <f>M15+M9-M8</f>
        <v>109540</v>
      </c>
      <c r="N16" s="49">
        <f>M16/(L16+B16)</f>
        <v>1.6594706782408459</v>
      </c>
    </row>
    <row r="17" spans="1:14" x14ac:dyDescent="0.25">
      <c r="G17" s="1"/>
    </row>
    <row r="18" spans="1:14" x14ac:dyDescent="0.25">
      <c r="A18" s="18"/>
      <c r="B18" s="18"/>
      <c r="C18" s="18"/>
      <c r="D18" s="18"/>
      <c r="E18" s="18"/>
      <c r="F18" s="18"/>
      <c r="G18" s="38"/>
      <c r="H18" s="18"/>
      <c r="I18" s="18"/>
      <c r="J18" s="18"/>
      <c r="K18" s="18"/>
      <c r="L18" s="18"/>
      <c r="M18" s="18"/>
      <c r="N18" s="18"/>
    </row>
    <row r="19" spans="1:14" ht="34.5" x14ac:dyDescent="0.3">
      <c r="A19" s="39" t="s">
        <v>39</v>
      </c>
      <c r="B19" s="40">
        <f>B16-B9</f>
        <v>500</v>
      </c>
      <c r="C19" s="41"/>
      <c r="D19" s="41"/>
      <c r="E19" s="41"/>
      <c r="F19" s="41"/>
      <c r="G19" s="42">
        <f>G16-G9</f>
        <v>1000</v>
      </c>
      <c r="H19" s="43">
        <f>H16-H9</f>
        <v>-2.1193377704231048E-2</v>
      </c>
      <c r="I19" s="42">
        <f>I16-I9</f>
        <v>130</v>
      </c>
      <c r="J19" s="41"/>
      <c r="K19" s="40">
        <f>K16-K9</f>
        <v>19500</v>
      </c>
      <c r="L19" s="40">
        <f>L16-L9</f>
        <v>3510</v>
      </c>
      <c r="M19" s="40">
        <f>M16-M9</f>
        <v>16989</v>
      </c>
      <c r="N19" s="44">
        <f>N16-N9</f>
        <v>0.16668853659340011</v>
      </c>
    </row>
    <row r="23" spans="1:14" x14ac:dyDescent="0.25">
      <c r="A23" s="12"/>
      <c r="B23" s="17" t="s">
        <v>30</v>
      </c>
    </row>
    <row r="24" spans="1:14" x14ac:dyDescent="0.25">
      <c r="B24" s="17"/>
    </row>
    <row r="25" spans="1:14" x14ac:dyDescent="0.25">
      <c r="A25" s="45"/>
      <c r="B25" s="17" t="s">
        <v>31</v>
      </c>
    </row>
    <row r="26" spans="1:14" x14ac:dyDescent="0.25">
      <c r="B26" s="17" t="s">
        <v>29</v>
      </c>
    </row>
  </sheetData>
  <sheetProtection password="EBE4" sheet="1" objects="1" scenarios="1"/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SEO Activity ROI</vt:lpstr>
      <vt:lpstr>Compare to Previous Media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2010-10-18T00:52:47Z</dcterms:created>
  <dcterms:modified xsi:type="dcterms:W3CDTF">2010-12-12T23:12:29Z</dcterms:modified>
</cp:coreProperties>
</file>